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15320" windowHeight="15620" tabRatio="500"/>
  </bookViews>
  <sheets>
    <sheet name="Sheet1" sheetId="1" r:id="rId1"/>
  </sheets>
  <externalReferences>
    <externalReference r:id="rId2"/>
  </externalReferences>
  <definedNames>
    <definedName name="anti_ab_op">Sheet1!#REF!</definedName>
    <definedName name="anti_cd_op">Sheet1!#REF!</definedName>
    <definedName name="cale_gmin_7">[1]Butees!$D$201</definedName>
    <definedName name="cern_x_sw_anti_ab">[1]Switches_CERN!$E$26</definedName>
    <definedName name="cern_x_sw_anti_cd">[1]Switches_CERN!$E$27</definedName>
    <definedName name="cern_x_sw_ext_a">[1]Switches_CERN!$E$18</definedName>
    <definedName name="cern_x_sw_ext_b">[1]Switches_CERN!$E$19</definedName>
    <definedName name="cern_x_sw_ext_c">[1]Switches_CERN!$E$20</definedName>
    <definedName name="cern_x_sw_ext_d">[1]Switches_CERN!$E$21</definedName>
    <definedName name="cern_x_sw_int_a">[1]Switches_CERN!$E$22</definedName>
    <definedName name="cern_x_sw_int_b">[1]Switches_CERN!$E$23</definedName>
    <definedName name="cern_x_sw_int_c">[1]Switches_CERN!$E$24</definedName>
    <definedName name="cern_x_sw_int_d">[1]Switches_CERN!$E$25</definedName>
    <definedName name="id_cerca">[1]Results!$B$1</definedName>
    <definedName name="id_cern">[1]Results!$B$2</definedName>
    <definedName name="ver_x_sw_anti_ab">[1]Switches_CERN!$D$26</definedName>
    <definedName name="ver_x_sw_anti_cd">[1]Switches_CERN!$D$27</definedName>
    <definedName name="ver_x_sw_ext_a">[1]Switches_CERN!$D$18</definedName>
    <definedName name="ver_x_sw_ext_b">[1]Switches_CERN!$D$19</definedName>
    <definedName name="ver_x_sw_ext_c">[1]Switches_CERN!$D$20</definedName>
    <definedName name="ver_x_sw_ext_d">[1]Switches_CERN!$D$21</definedName>
    <definedName name="ver_x_sw_int_a">[1]Switches_CERN!$D$22</definedName>
    <definedName name="ver_x_sw_int_b">[1]Switches_CERN!$D$23</definedName>
    <definedName name="ver_x_sw_int_c">[1]Switches_CERN!$D$24</definedName>
    <definedName name="ver_x_sw_int_d">[1]Switches_CERN!$D$25</definedName>
    <definedName name="x_sw_ext_a">[1]Switches_CERCA!$D$18</definedName>
    <definedName name="x2ab_antico">[1]Butees!$E$177</definedName>
    <definedName name="x2cd_antico">[1]Butees!$E$183</definedName>
    <definedName name="xa_inn">[1]Butees!$E$133</definedName>
    <definedName name="xa_out">[1]Butees!$E$53</definedName>
    <definedName name="xb_inn">[1]Butees!$E$97</definedName>
    <definedName name="xb_out">[1]Butees!$E$17</definedName>
    <definedName name="xc_inn">[1]Butees!$E$139</definedName>
    <definedName name="xc_out">[1]Butees!$E$59</definedName>
    <definedName name="xd_inn">[1]Butees!$E$103</definedName>
    <definedName name="xd_out">[1]Butees!$E$23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C40" i="1"/>
  <c r="C39" i="1"/>
  <c r="C38" i="1"/>
  <c r="C37" i="1"/>
  <c r="D32" i="1"/>
  <c r="D31" i="1"/>
  <c r="D30" i="1"/>
  <c r="D29" i="1"/>
  <c r="C32" i="1"/>
  <c r="C31" i="1"/>
  <c r="C30" i="1"/>
  <c r="C29" i="1"/>
  <c r="C44" i="1"/>
  <c r="C50" i="1"/>
  <c r="C49" i="1"/>
  <c r="C48" i="1"/>
  <c r="C47" i="1"/>
  <c r="C55" i="1"/>
  <c r="C54" i="1"/>
  <c r="C53" i="1"/>
  <c r="C52" i="1"/>
  <c r="C88" i="1"/>
  <c r="C23" i="1"/>
  <c r="C22" i="1"/>
  <c r="C26" i="1"/>
  <c r="C24" i="1"/>
  <c r="C25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C79" i="1"/>
  <c r="D79" i="1"/>
  <c r="E79" i="1"/>
  <c r="B79" i="1"/>
  <c r="B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C70" i="1"/>
  <c r="D70" i="1"/>
  <c r="E70" i="1"/>
  <c r="C89" i="1"/>
  <c r="C90" i="1"/>
  <c r="C91" i="1"/>
  <c r="C60" i="1"/>
  <c r="C58" i="1"/>
  <c r="C59" i="1"/>
  <c r="C57" i="1"/>
  <c r="C42" i="1"/>
  <c r="C41" i="1"/>
  <c r="C34" i="1"/>
  <c r="C33" i="1"/>
  <c r="C45" i="1"/>
</calcChain>
</file>

<file path=xl/sharedStrings.xml><?xml version="1.0" encoding="utf-8"?>
<sst xmlns="http://schemas.openxmlformats.org/spreadsheetml/2006/main" count="166" uniqueCount="95">
  <si>
    <t>CERN name (MTF)</t>
  </si>
  <si>
    <t>CERCA name</t>
  </si>
  <si>
    <t>MADX name</t>
  </si>
  <si>
    <t>ID</t>
  </si>
  <si>
    <t>Angle</t>
  </si>
  <si>
    <t>Material</t>
  </si>
  <si>
    <t>Length</t>
  </si>
  <si>
    <t>Beam</t>
  </si>
  <si>
    <t>Family</t>
  </si>
  <si>
    <t>IP</t>
  </si>
  <si>
    <t>BLMI</t>
  </si>
  <si>
    <t>BLMS</t>
  </si>
  <si>
    <t>Jaw corner notation</t>
  </si>
  <si>
    <t>LEFT UP</t>
  </si>
  <si>
    <t>LEFT DOWN</t>
  </si>
  <si>
    <t>RIGHT UP</t>
  </si>
  <si>
    <t>RIGHT DOWN</t>
  </si>
  <si>
    <t>Measurements in the metrology frame:</t>
  </si>
  <si>
    <t>OUT</t>
  </si>
  <si>
    <t>IN</t>
  </si>
  <si>
    <t>Mechanical stops</t>
  </si>
  <si>
    <t>Mechanical STOPS</t>
  </si>
  <si>
    <t>A</t>
  </si>
  <si>
    <t>Max gap</t>
  </si>
  <si>
    <t>AB</t>
  </si>
  <si>
    <t>B</t>
  </si>
  <si>
    <t>CD</t>
  </si>
  <si>
    <t>C</t>
  </si>
  <si>
    <t>Min gap</t>
  </si>
  <si>
    <t>D</t>
  </si>
  <si>
    <t>ANTI - UP</t>
  </si>
  <si>
    <t>ANTI - DOWN</t>
  </si>
  <si>
    <t>Switches</t>
  </si>
  <si>
    <t>Maximum flatness error</t>
  </si>
  <si>
    <t>Left</t>
  </si>
  <si>
    <t>AC</t>
  </si>
  <si>
    <t>Right</t>
  </si>
  <si>
    <t>(mm)</t>
  </si>
  <si>
    <t>BD</t>
  </si>
  <si>
    <t>Mechanical plays</t>
  </si>
  <si>
    <t>Left UP</t>
  </si>
  <si>
    <t>Left DOWN</t>
  </si>
  <si>
    <t>Right UP</t>
  </si>
  <si>
    <t>Right Down</t>
  </si>
  <si>
    <t>Maximum tilt angle</t>
  </si>
  <si>
    <t>Left Plus</t>
  </si>
  <si>
    <t>AC Plus</t>
  </si>
  <si>
    <t>Left Minus</t>
  </si>
  <si>
    <t>AC Minus</t>
  </si>
  <si>
    <t>Right Plus</t>
  </si>
  <si>
    <t>BD Plus</t>
  </si>
  <si>
    <t>Right Minus</t>
  </si>
  <si>
    <t>BD Minus</t>
  </si>
  <si>
    <t>Transverse tank position</t>
  </si>
  <si>
    <t>Stop UP</t>
  </si>
  <si>
    <t>Switch UP</t>
  </si>
  <si>
    <t>Set point</t>
  </si>
  <si>
    <t>Switch DOWN</t>
  </si>
  <si>
    <t>Stop DOWN</t>
  </si>
  <si>
    <t>Detailed flatness - Jaw AC on meach. Stop IN</t>
  </si>
  <si>
    <t>Detailed flatness data</t>
  </si>
  <si>
    <t>Long. Pos. [cm]</t>
  </si>
  <si>
    <t>z = -20mm</t>
  </si>
  <si>
    <t>z = 0 mm</t>
  </si>
  <si>
    <t>z = +20mm</t>
  </si>
  <si>
    <t>Long. Pos. [mm]</t>
  </si>
  <si>
    <t>Left jaw on mech. Stop IN</t>
  </si>
  <si>
    <t>Detailed flatness - Jaw BD on meach. Stop IN</t>
  </si>
  <si>
    <t>Right jaw on mech. Stop IN</t>
  </si>
  <si>
    <t>Screw Serial Number</t>
  </si>
  <si>
    <t>Screw S N</t>
  </si>
  <si>
    <t>AXIS_LEFT_UP</t>
  </si>
  <si>
    <t>AXIS_LEFT_DOWN</t>
  </si>
  <si>
    <t>AXIS_RITHG_DOWN</t>
  </si>
  <si>
    <t>AXIS_RIGHT_UP</t>
  </si>
  <si>
    <t>AXIS_TANK</t>
  </si>
  <si>
    <t>AXIS_A</t>
  </si>
  <si>
    <t>AXIS_B</t>
  </si>
  <si>
    <t>AXIS_C</t>
  </si>
  <si>
    <t>AXIS_D</t>
  </si>
  <si>
    <t>AXIS_E</t>
  </si>
  <si>
    <t>Auto-retraction</t>
  </si>
  <si>
    <t>HCTCLP_001-CQ000407</t>
  </si>
  <si>
    <t>TCLP_090</t>
  </si>
  <si>
    <t>TCL.4L5.B2</t>
  </si>
  <si>
    <t>CU</t>
  </si>
  <si>
    <t>B2</t>
  </si>
  <si>
    <t>TCLP</t>
  </si>
  <si>
    <t>IP5</t>
  </si>
  <si>
    <t>BLMEI.04L5.B2E10_TCL.4L5.B2</t>
  </si>
  <si>
    <t>BLMES.04L5.B2E10_TCL.4L5.B2</t>
  </si>
  <si>
    <t>8092495-39</t>
  </si>
  <si>
    <t>8092495-85</t>
  </si>
  <si>
    <t>8092495-60</t>
  </si>
  <si>
    <t>8092495-25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</si>
</sst>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0"/>
    <numFmt numFmtId="167" formatCode="0.00000000"/>
    <numFmt numFmtId="168" formatCode="0.000000000"/>
  </numFmts>
  <fonts count="8" x14ac:knownFonts="1">
    <font>
      <sz val="12"/>
      <color theme="1"/>
      <name val="Calibri"/>
      <family val="2"/>
      <scheme val="minor"/>
    </font>
    <font>
      <b/>
      <sz val="10"/>
      <name val="Verdana"/>
    </font>
    <font>
      <b/>
      <i/>
      <sz val="10"/>
      <color indexed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0" xfId="0" applyBorder="1"/>
    <xf numFmtId="0" fontId="3" fillId="0" borderId="0" xfId="0" applyFont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0" fillId="0" borderId="5" xfId="0" applyBorder="1"/>
    <xf numFmtId="0" fontId="0" fillId="0" borderId="13" xfId="0" applyBorder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0" xfId="0" applyFont="1" applyFill="1"/>
    <xf numFmtId="165" fontId="0" fillId="0" borderId="7" xfId="0" applyNumberFormat="1" applyBorder="1"/>
    <xf numFmtId="2" fontId="0" fillId="0" borderId="7" xfId="0" applyNumberFormat="1" applyBorder="1"/>
    <xf numFmtId="166" fontId="0" fillId="0" borderId="10" xfId="0" applyNumberFormat="1" applyBorder="1"/>
    <xf numFmtId="166" fontId="0" fillId="0" borderId="12" xfId="0" applyNumberForma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2" xfId="0" applyNumberFormat="1" applyBorder="1"/>
    <xf numFmtId="1" fontId="0" fillId="0" borderId="7" xfId="0" applyNumberFormat="1" applyBorder="1"/>
    <xf numFmtId="167" fontId="0" fillId="0" borderId="7" xfId="0" applyNumberFormat="1" applyBorder="1"/>
    <xf numFmtId="168" fontId="0" fillId="0" borderId="7" xfId="0" applyNumberFormat="1" applyBorder="1"/>
    <xf numFmtId="0" fontId="7" fillId="3" borderId="7" xfId="0" applyFont="1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0" xfId="0" applyNumberFormat="1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CTCLP_001-CQ000408_TCLP081/OP_DATA_CERN/TCLP_408_data_for_operation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Rapport"/>
      <sheetName val="Butees"/>
      <sheetName val="Switches_CERCA"/>
      <sheetName val="Switches_CERN"/>
      <sheetName val="Data operation"/>
    </sheetNames>
    <sheetDataSet>
      <sheetData sheetId="0">
        <row r="1">
          <cell r="B1" t="str">
            <v>TCLP_081</v>
          </cell>
        </row>
        <row r="2">
          <cell r="B2" t="str">
            <v>HCTCLP_001-CQ000408</v>
          </cell>
        </row>
      </sheetData>
      <sheetData sheetId="1"/>
      <sheetData sheetId="2">
        <row r="17">
          <cell r="E17">
            <v>29.998999532036763</v>
          </cell>
        </row>
        <row r="23">
          <cell r="E23">
            <v>30.005013808272086</v>
          </cell>
        </row>
        <row r="53">
          <cell r="E53">
            <v>-29.983581172015636</v>
          </cell>
        </row>
        <row r="59">
          <cell r="E59">
            <v>-29.992838472508531</v>
          </cell>
        </row>
        <row r="97">
          <cell r="E97">
            <v>-6.0433514242498472</v>
          </cell>
        </row>
        <row r="103">
          <cell r="E103">
            <v>-6.0340529708086637</v>
          </cell>
        </row>
        <row r="133">
          <cell r="E133">
            <v>6.0526759959968208</v>
          </cell>
        </row>
        <row r="139">
          <cell r="E139">
            <v>6.0574897682118083</v>
          </cell>
        </row>
        <row r="177">
          <cell r="E177">
            <v>-26.406259903023447</v>
          </cell>
        </row>
        <row r="183">
          <cell r="E183">
            <v>-26.406072520703031</v>
          </cell>
        </row>
        <row r="201">
          <cell r="D201">
            <v>20</v>
          </cell>
        </row>
      </sheetData>
      <sheetData sheetId="3">
        <row r="18">
          <cell r="D18">
            <v>0.65</v>
          </cell>
        </row>
      </sheetData>
      <sheetData sheetId="4">
        <row r="18">
          <cell r="E18">
            <v>0.36</v>
          </cell>
        </row>
        <row r="19">
          <cell r="E19">
            <v>0.36</v>
          </cell>
        </row>
        <row r="20">
          <cell r="E20">
            <v>0.31</v>
          </cell>
        </row>
        <row r="21">
          <cell r="E21">
            <v>0.36</v>
          </cell>
        </row>
        <row r="22">
          <cell r="E22">
            <v>0.35</v>
          </cell>
        </row>
        <row r="23">
          <cell r="E23">
            <v>0.35</v>
          </cell>
        </row>
        <row r="24">
          <cell r="E24">
            <v>0.34</v>
          </cell>
        </row>
        <row r="25">
          <cell r="E25">
            <v>0.31</v>
          </cell>
        </row>
        <row r="26">
          <cell r="E26">
            <v>0.13400000000000001</v>
          </cell>
        </row>
        <row r="27">
          <cell r="E27">
            <v>0.12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91"/>
  <sheetViews>
    <sheetView tabSelected="1" topLeftCell="B10" workbookViewId="0">
      <selection activeCell="H61" sqref="H61"/>
    </sheetView>
  </sheetViews>
  <sheetFormatPr baseColWidth="10" defaultColWidth="12.83203125" defaultRowHeight="15" x14ac:dyDescent="0"/>
  <cols>
    <col min="1" max="1" width="25.83203125" customWidth="1"/>
    <col min="2" max="2" width="15" customWidth="1"/>
    <col min="6" max="6" width="16" customWidth="1"/>
    <col min="12" max="12" width="5.5" customWidth="1"/>
  </cols>
  <sheetData>
    <row r="2" spans="1:7">
      <c r="A2" s="1" t="s">
        <v>0</v>
      </c>
      <c r="B2" s="1" t="s">
        <v>82</v>
      </c>
    </row>
    <row r="3" spans="1:7">
      <c r="A3" s="1" t="s">
        <v>1</v>
      </c>
      <c r="B3" s="1" t="s">
        <v>83</v>
      </c>
    </row>
    <row r="4" spans="1:7">
      <c r="A4" s="1" t="s">
        <v>2</v>
      </c>
      <c r="B4" s="1" t="s">
        <v>84</v>
      </c>
    </row>
    <row r="6" spans="1:7">
      <c r="A6" s="2" t="s">
        <v>3</v>
      </c>
      <c r="B6" s="28"/>
      <c r="F6" s="2"/>
      <c r="G6" s="2"/>
    </row>
    <row r="7" spans="1:7">
      <c r="A7" s="2" t="s">
        <v>4</v>
      </c>
      <c r="B7" s="3">
        <v>0</v>
      </c>
      <c r="F7" s="2"/>
      <c r="G7" s="3"/>
    </row>
    <row r="8" spans="1:7">
      <c r="A8" s="2" t="s">
        <v>5</v>
      </c>
      <c r="B8" s="4" t="s">
        <v>85</v>
      </c>
      <c r="F8" s="2"/>
      <c r="G8" s="4"/>
    </row>
    <row r="9" spans="1:7">
      <c r="A9" s="2" t="s">
        <v>6</v>
      </c>
      <c r="B9" s="3">
        <v>1</v>
      </c>
      <c r="F9" s="2"/>
      <c r="G9" s="3"/>
    </row>
    <row r="10" spans="1:7">
      <c r="A10" s="2" t="s">
        <v>7</v>
      </c>
      <c r="B10" s="5" t="s">
        <v>86</v>
      </c>
      <c r="F10" s="2"/>
      <c r="G10" s="5"/>
    </row>
    <row r="11" spans="1:7">
      <c r="A11" s="2" t="s">
        <v>8</v>
      </c>
      <c r="B11" s="4" t="s">
        <v>87</v>
      </c>
      <c r="F11" s="2"/>
      <c r="G11" s="4"/>
    </row>
    <row r="12" spans="1:7">
      <c r="A12" s="2" t="s">
        <v>9</v>
      </c>
      <c r="B12" s="5" t="s">
        <v>88</v>
      </c>
      <c r="F12" s="2"/>
      <c r="G12" s="5"/>
    </row>
    <row r="13" spans="1:7">
      <c r="A13" s="2"/>
      <c r="B13" s="5"/>
      <c r="F13" s="2"/>
      <c r="G13" s="5"/>
    </row>
    <row r="14" spans="1:7">
      <c r="A14" s="2" t="s">
        <v>10</v>
      </c>
      <c r="B14" s="6" t="s">
        <v>89</v>
      </c>
      <c r="F14" s="2"/>
      <c r="G14" s="6"/>
    </row>
    <row r="15" spans="1:7">
      <c r="A15" s="2" t="s">
        <v>11</v>
      </c>
      <c r="B15" s="6" t="s">
        <v>90</v>
      </c>
      <c r="F15" s="2"/>
      <c r="G15" s="6"/>
    </row>
    <row r="16" spans="1:7" ht="16" thickBot="1"/>
    <row r="17" spans="1:13">
      <c r="A17" t="s">
        <v>12</v>
      </c>
      <c r="B17" s="7" t="s">
        <v>13</v>
      </c>
      <c r="C17" s="25" t="s">
        <v>25</v>
      </c>
      <c r="G17" s="45" t="s">
        <v>76</v>
      </c>
      <c r="H17" s="42">
        <v>1</v>
      </c>
    </row>
    <row r="18" spans="1:13">
      <c r="B18" s="8" t="s">
        <v>14</v>
      </c>
      <c r="C18" s="26" t="s">
        <v>29</v>
      </c>
      <c r="G18" s="46" t="s">
        <v>77</v>
      </c>
      <c r="H18" s="43">
        <v>1</v>
      </c>
    </row>
    <row r="19" spans="1:13">
      <c r="B19" s="8" t="s">
        <v>15</v>
      </c>
      <c r="C19" s="26" t="s">
        <v>22</v>
      </c>
      <c r="G19" s="46" t="s">
        <v>78</v>
      </c>
      <c r="H19" s="43">
        <v>1</v>
      </c>
    </row>
    <row r="20" spans="1:13" ht="16" thickBot="1">
      <c r="B20" s="9" t="s">
        <v>16</v>
      </c>
      <c r="C20" s="27" t="s">
        <v>27</v>
      </c>
      <c r="G20" s="46" t="s">
        <v>79</v>
      </c>
      <c r="H20" s="43">
        <v>1</v>
      </c>
    </row>
    <row r="21" spans="1:13" ht="16" thickBot="1">
      <c r="B21" s="14"/>
      <c r="C21" s="40"/>
      <c r="G21" s="47" t="s">
        <v>80</v>
      </c>
      <c r="H21" s="44">
        <v>0</v>
      </c>
    </row>
    <row r="22" spans="1:13">
      <c r="B22" s="13" t="s">
        <v>71</v>
      </c>
      <c r="C22" s="41">
        <f>IF($C17="A",$H$17,IF($C17="B",$H$18,IF($C17="C",$H$19,IF($C17="D",$H$20,ERROR))))</f>
        <v>1</v>
      </c>
      <c r="G22" s="11"/>
      <c r="H22" s="11"/>
    </row>
    <row r="23" spans="1:13">
      <c r="B23" s="13" t="s">
        <v>72</v>
      </c>
      <c r="C23" s="41">
        <f>IF($C18="A",$H$17,IF($C18="B",$H$18,IF($C18="C",$H$19,IF($C18="D",$H$20,ERROR))))</f>
        <v>1</v>
      </c>
    </row>
    <row r="24" spans="1:13">
      <c r="B24" s="13" t="s">
        <v>74</v>
      </c>
      <c r="C24" s="41">
        <f>IF($C19="A",$H$17,IF($C19="B",$H$18,IF($C19="C",$H$19,IF($C19="D",$H$20,ERROR))))</f>
        <v>1</v>
      </c>
    </row>
    <row r="25" spans="1:13">
      <c r="B25" s="13" t="s">
        <v>73</v>
      </c>
      <c r="C25" s="41">
        <f>IF($C20="A",$H$17,IF($C20="B",$H$18,IF($C20="C",$H$19,IF($C20="D",$H$20,ERROR))))</f>
        <v>1</v>
      </c>
    </row>
    <row r="26" spans="1:13">
      <c r="B26" s="13" t="s">
        <v>75</v>
      </c>
      <c r="C26" s="41">
        <f>H21</f>
        <v>0</v>
      </c>
    </row>
    <row r="27" spans="1:13">
      <c r="F27" t="s">
        <v>17</v>
      </c>
    </row>
    <row r="28" spans="1:13" ht="16" thickBot="1">
      <c r="B28" s="10"/>
      <c r="C28" s="10" t="s">
        <v>18</v>
      </c>
      <c r="D28" s="10" t="s">
        <v>19</v>
      </c>
      <c r="F28" s="11"/>
      <c r="G28" s="10"/>
      <c r="H28" s="10" t="s">
        <v>18</v>
      </c>
      <c r="I28" s="10" t="s">
        <v>19</v>
      </c>
      <c r="K28" s="12" t="s">
        <v>20</v>
      </c>
    </row>
    <row r="29" spans="1:13">
      <c r="A29" t="s">
        <v>21</v>
      </c>
      <c r="B29" s="13" t="s">
        <v>13</v>
      </c>
      <c r="C29" s="10">
        <f>IF($C17=$G$29,H$29,IF($C17=$G$30,H$30,IF($C17=$G$31,H$31,IF($C17=$G$32,H$32,ERROR))))</f>
        <v>29.987143763535226</v>
      </c>
      <c r="D29" s="10">
        <f>IF($C17=$G$29,I$29,IF($C17=$G$30,I$30,IF($C17=$G$31,I$31,IF($C17=$G$32,I$32,ERROR))))</f>
        <v>-6.0558278069743272</v>
      </c>
      <c r="F29" s="14" t="s">
        <v>21</v>
      </c>
      <c r="G29" s="13" t="s">
        <v>22</v>
      </c>
      <c r="H29" s="10">
        <v>-29.992923540520543</v>
      </c>
      <c r="I29" s="10">
        <v>6.0220157342197655</v>
      </c>
      <c r="K29" s="15" t="s">
        <v>23</v>
      </c>
      <c r="L29" s="16" t="s">
        <v>24</v>
      </c>
      <c r="M29" s="33">
        <v>59.980067304055765</v>
      </c>
    </row>
    <row r="30" spans="1:13" ht="16" thickBot="1">
      <c r="B30" s="13" t="s">
        <v>14</v>
      </c>
      <c r="C30" s="10">
        <f>IF($C18=$G$29,H$29,IF($C18=$G$30,H$30,IF($C18=$G$31,H$31,IF($C18=$G$32,H$32,ERROR))))</f>
        <v>29.978478301120422</v>
      </c>
      <c r="D30" s="10">
        <f>IF($C18=$G$29,I$29,IF($C18=$G$30,I$30,IF($C18=$G$31,I$31,IF($C18=$G$32,I$32,ERROR))))</f>
        <v>-6.0545153167666941</v>
      </c>
      <c r="F30" s="14"/>
      <c r="G30" s="13" t="s">
        <v>25</v>
      </c>
      <c r="H30" s="10">
        <v>29.987143763535226</v>
      </c>
      <c r="I30" s="10">
        <v>-6.0558278069743272</v>
      </c>
      <c r="K30" s="17"/>
      <c r="L30" s="18" t="s">
        <v>26</v>
      </c>
      <c r="M30" s="35">
        <v>59.974880047333748</v>
      </c>
    </row>
    <row r="31" spans="1:13">
      <c r="B31" s="13" t="s">
        <v>15</v>
      </c>
      <c r="C31" s="10">
        <f>IF($C19=$G$29,H$29,IF($C19=$G$30,H$30,IF($C19=$G$31,H$31,IF($C19=$G$32,H$32,ERROR))))</f>
        <v>-29.992923540520543</v>
      </c>
      <c r="D31" s="10">
        <f>IF($C19=$G$29,I$29,IF($C19=$G$30,I$30,IF($C19=$G$31,I$31,IF($C19=$G$32,I$32,ERROR))))</f>
        <v>6.0220157342197655</v>
      </c>
      <c r="F31" s="14"/>
      <c r="G31" s="13" t="s">
        <v>27</v>
      </c>
      <c r="H31" s="10">
        <v>-29.996401746213326</v>
      </c>
      <c r="I31" s="10">
        <v>6.0161530172543394</v>
      </c>
      <c r="K31" s="15" t="s">
        <v>28</v>
      </c>
      <c r="L31" s="16" t="s">
        <v>24</v>
      </c>
      <c r="M31" s="33">
        <v>0.3403970737408395</v>
      </c>
    </row>
    <row r="32" spans="1:13" ht="16" thickBot="1">
      <c r="B32" s="13" t="s">
        <v>16</v>
      </c>
      <c r="C32" s="18">
        <f>IF($C20=$G$29,H$29,IF($C20=$G$30,H$30,IF($C20=$G$31,H$31,IF($C20=$G$32,H$32,ERROR))))</f>
        <v>-29.996401746213326</v>
      </c>
      <c r="D32" s="10">
        <f>IF($C20=$G$29,I$29,IF($C20=$G$30,I$30,IF($C20=$G$31,I$31,IF($C20=$G$32,I$32,ERROR))))</f>
        <v>6.0161530172543394</v>
      </c>
      <c r="F32" s="14"/>
      <c r="G32" s="13" t="s">
        <v>29</v>
      </c>
      <c r="H32" s="10">
        <v>29.978478301120422</v>
      </c>
      <c r="I32" s="10">
        <v>-6.0545153167666941</v>
      </c>
      <c r="K32" s="19"/>
      <c r="L32" s="20" t="s">
        <v>26</v>
      </c>
      <c r="M32" s="34">
        <v>0.34065897384696608</v>
      </c>
    </row>
    <row r="33" spans="1:13">
      <c r="B33" s="13" t="s">
        <v>30</v>
      </c>
      <c r="C33" s="37">
        <f>IF( OR(C17="C",C17="D"),M32,M31)</f>
        <v>0.3403970737408395</v>
      </c>
      <c r="D33" s="11"/>
      <c r="E33" s="11"/>
      <c r="F33" s="14"/>
      <c r="G33" s="14"/>
      <c r="H33" s="11"/>
      <c r="I33" s="11"/>
    </row>
    <row r="34" spans="1:13">
      <c r="B34" s="13" t="s">
        <v>31</v>
      </c>
      <c r="C34" s="37">
        <f>IF( OR(C18="A",C18="B"),M31,M32)</f>
        <v>0.34065897384696608</v>
      </c>
      <c r="D34" s="11"/>
      <c r="E34" s="11"/>
      <c r="F34" s="14"/>
      <c r="G34" s="14"/>
      <c r="H34" s="11"/>
      <c r="I34" s="11"/>
    </row>
    <row r="35" spans="1:13">
      <c r="B35" s="21"/>
      <c r="D35" s="11"/>
      <c r="E35" s="11"/>
      <c r="F35" s="14"/>
      <c r="G35" s="21"/>
      <c r="I35" s="11"/>
    </row>
    <row r="36" spans="1:13" ht="16" thickBot="1">
      <c r="B36" s="10"/>
      <c r="C36" s="10" t="s">
        <v>18</v>
      </c>
      <c r="D36" s="10" t="s">
        <v>19</v>
      </c>
      <c r="F36" s="11"/>
      <c r="G36" s="10"/>
      <c r="H36" s="10" t="s">
        <v>18</v>
      </c>
      <c r="I36" s="10" t="s">
        <v>19</v>
      </c>
      <c r="K36" s="12" t="s">
        <v>32</v>
      </c>
    </row>
    <row r="37" spans="1:13">
      <c r="A37" t="s">
        <v>32</v>
      </c>
      <c r="B37" s="13" t="s">
        <v>13</v>
      </c>
      <c r="C37" s="10">
        <f>IF($C17=$G$37,H$37,IF($C17=$G$38,H$38,IF($C17=$G$39,H$39,IF($C17=$G$40,H$40,ERROR))))</f>
        <v>29.717143763535226</v>
      </c>
      <c r="D37" s="10">
        <f>IF($C17=$G$37,I$37,IF($C17=$G$38,I$38,IF($C17=$G$39,I$39,IF($C17=$G$40,I$40,ERROR))))</f>
        <v>-5.7358278069743269</v>
      </c>
      <c r="F37" s="14" t="s">
        <v>32</v>
      </c>
      <c r="G37" s="13" t="s">
        <v>22</v>
      </c>
      <c r="H37" s="10">
        <v>-29.632923540520544</v>
      </c>
      <c r="I37" s="10">
        <v>5.6620157342197652</v>
      </c>
      <c r="K37" s="15" t="s">
        <v>23</v>
      </c>
      <c r="L37" s="16" t="s">
        <v>24</v>
      </c>
      <c r="M37" s="31">
        <v>59.35006730405577</v>
      </c>
    </row>
    <row r="38" spans="1:13" ht="16" thickBot="1">
      <c r="B38" s="13" t="s">
        <v>14</v>
      </c>
      <c r="C38" s="10">
        <f>IF($C18=$G$37,H$37,IF($C18=$G$38,H$38,IF($C18=$G$39,H$39,IF($C18=$G$40,H$40,ERROR))))</f>
        <v>29.618478301120422</v>
      </c>
      <c r="D38" s="10">
        <f>IF($C18=$G$37,I$37,IF($C18=$G$38,I$38,IF($C18=$G$39,I$39,IF($C18=$G$40,I$40,ERROR))))</f>
        <v>-5.7145153167666942</v>
      </c>
      <c r="F38" s="14"/>
      <c r="G38" s="13" t="s">
        <v>25</v>
      </c>
      <c r="H38" s="10">
        <v>29.717143763535226</v>
      </c>
      <c r="I38" s="10">
        <v>-5.7358278069743269</v>
      </c>
      <c r="K38" s="17"/>
      <c r="L38" s="18" t="s">
        <v>26</v>
      </c>
      <c r="M38" s="32">
        <v>59.28488004733375</v>
      </c>
    </row>
    <row r="39" spans="1:13">
      <c r="B39" s="13" t="s">
        <v>15</v>
      </c>
      <c r="C39" s="10">
        <f>IF($C19=$G$37,H$37,IF($C19=$G$38,H$38,IF($C19=$G$39,H$39,IF($C19=$G$40,H$40,ERROR))))</f>
        <v>-29.632923540520544</v>
      </c>
      <c r="D39" s="10">
        <f>IF($C19=$G$37,I$37,IF($C19=$G$38,I$38,IF($C19=$G$39,I$39,IF($C19=$G$40,I$40,ERROR))))</f>
        <v>5.6620157342197652</v>
      </c>
      <c r="F39" s="14"/>
      <c r="G39" s="13" t="s">
        <v>27</v>
      </c>
      <c r="H39" s="10">
        <v>-29.666401746213328</v>
      </c>
      <c r="I39" s="10">
        <v>5.6861530172543393</v>
      </c>
      <c r="K39" s="15" t="s">
        <v>28</v>
      </c>
      <c r="L39" s="16" t="s">
        <v>24</v>
      </c>
      <c r="M39" s="33">
        <v>0.44039707374083947</v>
      </c>
    </row>
    <row r="40" spans="1:13" ht="16" thickBot="1">
      <c r="B40" s="13" t="s">
        <v>16</v>
      </c>
      <c r="C40" s="10">
        <f>IF($C20=$G$37,H$37,IF($C20=$G$38,H$38,IF($C20=$G$39,H$39,IF($C20=$G$40,H$40,ERROR))))</f>
        <v>-29.666401746213328</v>
      </c>
      <c r="D40" s="10">
        <f>IF($C20=$G$37,I$37,IF($C20=$G$38,I$38,IF($C20=$G$39,I$39,IF($C20=$G$40,I$40,ERROR))))</f>
        <v>5.6861530172543393</v>
      </c>
      <c r="F40" s="14"/>
      <c r="G40" s="13" t="s">
        <v>29</v>
      </c>
      <c r="H40" s="10">
        <v>29.618478301120422</v>
      </c>
      <c r="I40" s="10">
        <v>-5.7145153167666942</v>
      </c>
      <c r="K40" s="19"/>
      <c r="L40" s="20" t="s">
        <v>26</v>
      </c>
      <c r="M40" s="34">
        <v>0.44065897384696606</v>
      </c>
    </row>
    <row r="41" spans="1:13">
      <c r="B41" s="13" t="s">
        <v>30</v>
      </c>
      <c r="C41" s="37">
        <f>IF(OR(C17="A",C17="B"),M39,M40)</f>
        <v>0.44039707374083947</v>
      </c>
      <c r="F41" s="14"/>
    </row>
    <row r="42" spans="1:13">
      <c r="B42" s="13" t="s">
        <v>31</v>
      </c>
      <c r="C42" s="37">
        <f>IF(OR(C18="A",C18="B"),M39,M40)</f>
        <v>0.44065897384696606</v>
      </c>
      <c r="F42" s="14"/>
    </row>
    <row r="43" spans="1:13">
      <c r="F43" s="11"/>
    </row>
    <row r="44" spans="1:13">
      <c r="A44" t="s">
        <v>33</v>
      </c>
      <c r="B44" s="13" t="s">
        <v>34</v>
      </c>
      <c r="C44" s="10">
        <f>IF( OR(C17="C",C17="A"),H44,H45)</f>
        <v>-2.9132104508306611E-2</v>
      </c>
      <c r="F44" s="21" t="s">
        <v>33</v>
      </c>
      <c r="G44" s="13" t="s">
        <v>35</v>
      </c>
      <c r="H44" s="10">
        <v>2.4857961595425415E-2</v>
      </c>
      <c r="J44" s="12"/>
    </row>
    <row r="45" spans="1:13">
      <c r="B45" s="13" t="s">
        <v>36</v>
      </c>
      <c r="C45" s="10">
        <f>IF( OR(C19="B",C19="D"),H45,H44)</f>
        <v>2.4857961595425415E-2</v>
      </c>
      <c r="F45" s="22" t="s">
        <v>37</v>
      </c>
      <c r="G45" s="13" t="s">
        <v>38</v>
      </c>
      <c r="H45" s="10">
        <v>-2.9132104508306611E-2</v>
      </c>
    </row>
    <row r="46" spans="1:13">
      <c r="F46" s="11"/>
    </row>
    <row r="47" spans="1:13">
      <c r="A47" t="s">
        <v>39</v>
      </c>
      <c r="B47" s="13" t="s">
        <v>40</v>
      </c>
      <c r="C47" s="29">
        <f>IF($C17=$G$47,H$47,IF($C17=$G$48,H$48,IF($C17=$G$49,H$49,IF($C17=$G$50,H$50,ERROR))))</f>
        <v>2.1999999999999999E-2</v>
      </c>
      <c r="F47" s="14" t="s">
        <v>39</v>
      </c>
      <c r="G47" s="13" t="s">
        <v>22</v>
      </c>
      <c r="H47" s="29">
        <v>3.5999999999999997E-2</v>
      </c>
    </row>
    <row r="48" spans="1:13">
      <c r="B48" s="13" t="s">
        <v>41</v>
      </c>
      <c r="C48" s="29">
        <f>IF($C18=$G$47,H$47,IF($C18=$G$48,H$48,IF($C18=$G$49,H$49,IF($C18=$G$50,H$50,ERROR))))</f>
        <v>1.9E-2</v>
      </c>
      <c r="F48" s="14"/>
      <c r="G48" s="13" t="s">
        <v>25</v>
      </c>
      <c r="H48" s="29">
        <v>2.1999999999999999E-2</v>
      </c>
    </row>
    <row r="49" spans="1:9">
      <c r="B49" s="13" t="s">
        <v>42</v>
      </c>
      <c r="C49" s="29">
        <f>IF($C19=$G$47,H$47,IF($C19=$G$48,H$48,IF($C19=$G$49,H$49,IF($C19=$G$50,H$50,ERROR))))</f>
        <v>3.5999999999999997E-2</v>
      </c>
      <c r="F49" s="14"/>
      <c r="G49" s="13" t="s">
        <v>27</v>
      </c>
      <c r="H49" s="29">
        <v>3.6999999999999998E-2</v>
      </c>
    </row>
    <row r="50" spans="1:9">
      <c r="B50" s="13" t="s">
        <v>43</v>
      </c>
      <c r="C50" s="29">
        <f>IF($C20=$G$47,H$47,IF($C20=$G$48,H$48,IF($C20=$G$49,H$49,IF($C20=$G$50,H$50,ERROR))))</f>
        <v>3.6999999999999998E-2</v>
      </c>
      <c r="F50" s="14"/>
      <c r="G50" s="13" t="s">
        <v>29</v>
      </c>
      <c r="H50" s="29">
        <v>1.9E-2</v>
      </c>
    </row>
    <row r="51" spans="1:9">
      <c r="A51" s="11"/>
      <c r="B51" s="14"/>
      <c r="C51" s="48"/>
      <c r="D51" s="11"/>
      <c r="E51" s="11"/>
      <c r="F51" s="14"/>
      <c r="G51" s="14"/>
      <c r="H51" s="48"/>
      <c r="I51" s="11"/>
    </row>
    <row r="52" spans="1:9">
      <c r="A52" t="s">
        <v>81</v>
      </c>
      <c r="B52" s="13" t="s">
        <v>40</v>
      </c>
      <c r="C52" s="10">
        <f>IF(C17="A",H52,IF(C17="B",H53,IF(C17="C",H54,IF(C17="D",H55,ERROR))))</f>
        <v>2.77</v>
      </c>
      <c r="F52" s="14" t="s">
        <v>81</v>
      </c>
      <c r="G52" s="13" t="s">
        <v>22</v>
      </c>
      <c r="H52" s="29">
        <v>16.608000000000001</v>
      </c>
    </row>
    <row r="53" spans="1:9">
      <c r="B53" s="13" t="s">
        <v>41</v>
      </c>
      <c r="C53" s="10">
        <f>IF(C18="A",H52,IF(C18="B",H53,IF(C18="C",H54,IF(C18="D",H55,ERROR))))</f>
        <v>0</v>
      </c>
      <c r="F53" s="14"/>
      <c r="G53" s="13" t="s">
        <v>25</v>
      </c>
      <c r="H53" s="29">
        <v>2.77</v>
      </c>
    </row>
    <row r="54" spans="1:9">
      <c r="B54" s="13" t="s">
        <v>42</v>
      </c>
      <c r="C54" s="10">
        <f>IF(C19="A",H52,IF(C19="B",H53,IF(C19="C",H54,IF(C19="D",H55,ERROR))))</f>
        <v>16.608000000000001</v>
      </c>
      <c r="F54" s="14"/>
      <c r="G54" s="13" t="s">
        <v>27</v>
      </c>
      <c r="H54" s="29">
        <v>14.832000000000001</v>
      </c>
    </row>
    <row r="55" spans="1:9">
      <c r="B55" s="13" t="s">
        <v>43</v>
      </c>
      <c r="C55" s="10">
        <f>IF(C20="A",H52,IF(C20="B",H53,IF(C20="C",H54,IF(C20="D",H55,ERROR))))</f>
        <v>14.832000000000001</v>
      </c>
      <c r="F55" s="14"/>
      <c r="G55" s="13" t="s">
        <v>29</v>
      </c>
      <c r="H55" s="29">
        <v>0</v>
      </c>
    </row>
    <row r="56" spans="1:9">
      <c r="F56" s="11"/>
    </row>
    <row r="57" spans="1:9">
      <c r="A57" t="s">
        <v>44</v>
      </c>
      <c r="B57" s="13" t="s">
        <v>45</v>
      </c>
      <c r="C57" s="30">
        <f>IF( OR(C17="A",C17="C"),H57,H59)</f>
        <v>3.6</v>
      </c>
      <c r="F57" s="14" t="s">
        <v>44</v>
      </c>
      <c r="G57" s="13" t="s">
        <v>46</v>
      </c>
      <c r="H57" s="30">
        <v>3.4</v>
      </c>
    </row>
    <row r="58" spans="1:9">
      <c r="B58" s="13" t="s">
        <v>47</v>
      </c>
      <c r="C58" s="30">
        <f>IF(OR(C17="A",C17="C"),H58,H60)</f>
        <v>3.3</v>
      </c>
      <c r="F58" s="14"/>
      <c r="G58" s="13" t="s">
        <v>48</v>
      </c>
      <c r="H58" s="30">
        <v>3.44</v>
      </c>
    </row>
    <row r="59" spans="1:9">
      <c r="B59" s="13" t="s">
        <v>49</v>
      </c>
      <c r="C59" s="30">
        <f>IF( OR(C19="A",C19="C"),H57,H59)</f>
        <v>3.4</v>
      </c>
      <c r="F59" s="14"/>
      <c r="G59" s="13" t="s">
        <v>50</v>
      </c>
      <c r="H59" s="30">
        <v>3.6</v>
      </c>
    </row>
    <row r="60" spans="1:9">
      <c r="B60" s="13" t="s">
        <v>51</v>
      </c>
      <c r="C60" s="30">
        <f>IF( OR(C19="A",C19="C"),H58,H60)</f>
        <v>3.44</v>
      </c>
      <c r="F60" s="14"/>
      <c r="G60" s="13" t="s">
        <v>52</v>
      </c>
      <c r="H60" s="30">
        <v>3.3</v>
      </c>
    </row>
    <row r="61" spans="1:9">
      <c r="F61" s="11"/>
    </row>
    <row r="62" spans="1:9">
      <c r="A62" t="s">
        <v>53</v>
      </c>
      <c r="B62" s="23" t="s">
        <v>54</v>
      </c>
      <c r="C62" s="39"/>
      <c r="F62" s="11"/>
    </row>
    <row r="63" spans="1:9">
      <c r="B63" s="23" t="s">
        <v>55</v>
      </c>
      <c r="C63" s="39"/>
      <c r="F63" s="11"/>
    </row>
    <row r="64" spans="1:9">
      <c r="B64" s="23" t="s">
        <v>56</v>
      </c>
      <c r="C64" s="39"/>
      <c r="F64" s="11"/>
    </row>
    <row r="65" spans="1:10">
      <c r="B65" s="23" t="s">
        <v>57</v>
      </c>
      <c r="C65" s="39"/>
    </row>
    <row r="66" spans="1:10">
      <c r="B66" s="23" t="s">
        <v>58</v>
      </c>
      <c r="C66" s="39"/>
    </row>
    <row r="68" spans="1:10">
      <c r="G68" t="s">
        <v>59</v>
      </c>
    </row>
    <row r="69" spans="1:10">
      <c r="A69" t="s">
        <v>60</v>
      </c>
      <c r="B69" s="23" t="s">
        <v>61</v>
      </c>
      <c r="C69" s="10" t="s">
        <v>62</v>
      </c>
      <c r="D69" s="10" t="s">
        <v>63</v>
      </c>
      <c r="E69" s="10" t="s">
        <v>64</v>
      </c>
      <c r="G69" s="24" t="s">
        <v>65</v>
      </c>
      <c r="H69" s="10" t="s">
        <v>62</v>
      </c>
      <c r="I69" s="10" t="s">
        <v>63</v>
      </c>
      <c r="J69" s="10" t="s">
        <v>64</v>
      </c>
    </row>
    <row r="70" spans="1:10">
      <c r="A70" t="s">
        <v>66</v>
      </c>
      <c r="B70" s="10">
        <f t="shared" ref="B70:B76" si="0">IF(OR($C$17="A",$C$17="C"),G70,G79)</f>
        <v>270</v>
      </c>
      <c r="C70" s="10">
        <f t="shared" ref="C70:E70" si="1">IF(OR($C$17="A",$C$17="C"),H70,H79)</f>
        <v>-6.0522485420794929</v>
      </c>
      <c r="D70" s="10">
        <f t="shared" si="1"/>
        <v>-6.0558278069743272</v>
      </c>
      <c r="E70" s="10">
        <f t="shared" si="1"/>
        <v>-6.0586848372261759</v>
      </c>
      <c r="G70" s="36">
        <v>270</v>
      </c>
      <c r="H70" s="38">
        <v>6.0050825727230874</v>
      </c>
      <c r="I70" s="38">
        <v>6.0220157342197655</v>
      </c>
      <c r="J70" s="38">
        <v>6.0373388529807546</v>
      </c>
    </row>
    <row r="71" spans="1:10">
      <c r="B71" s="10">
        <f t="shared" si="0"/>
        <v>425</v>
      </c>
      <c r="C71" s="10">
        <f t="shared" ref="C71:C76" si="2">IF(OR($C$17="A",$C$17="C"),H71,H80)</f>
        <v>-6.0576909444838973</v>
      </c>
      <c r="D71" s="10">
        <f t="shared" ref="D71:D76" si="3">IF(OR($C$17="A",$C$17="C"),I71,I80)</f>
        <v>-6.0581186860297089</v>
      </c>
      <c r="E71" s="10">
        <f t="shared" ref="E71:E76" si="4">IF(OR($C$17="A",$C$17="C"),J71,J80)</f>
        <v>-6.0606767567372852</v>
      </c>
      <c r="G71" s="36">
        <v>425</v>
      </c>
      <c r="H71" s="38">
        <v>6.0089352846374329</v>
      </c>
      <c r="I71" s="38">
        <v>6.0168123881200426</v>
      </c>
      <c r="J71" s="38">
        <v>6.0255694693599784</v>
      </c>
    </row>
    <row r="72" spans="1:10">
      <c r="B72" s="10">
        <f t="shared" si="0"/>
        <v>580</v>
      </c>
      <c r="C72" s="10">
        <f t="shared" si="2"/>
        <v>-6.0651310615283869</v>
      </c>
      <c r="D72" s="10">
        <f t="shared" si="3"/>
        <v>-6.0533380665843639</v>
      </c>
      <c r="E72" s="10">
        <f t="shared" si="4"/>
        <v>-6.0624606721705341</v>
      </c>
      <c r="G72" s="36">
        <v>580</v>
      </c>
      <c r="H72" s="38">
        <v>5.9965706173507733</v>
      </c>
      <c r="I72" s="38">
        <v>6.0180132521545593</v>
      </c>
      <c r="J72" s="38">
        <v>6.0241935667685027</v>
      </c>
    </row>
    <row r="73" spans="1:10">
      <c r="B73" s="10">
        <f t="shared" si="0"/>
        <v>735</v>
      </c>
      <c r="C73" s="10">
        <f t="shared" si="2"/>
        <v>-6.0554285476915961</v>
      </c>
      <c r="D73" s="10">
        <f t="shared" si="3"/>
        <v>-6.052805568652289</v>
      </c>
      <c r="E73" s="10">
        <f t="shared" si="4"/>
        <v>-6.0485032823580918</v>
      </c>
      <c r="G73" s="36">
        <v>735</v>
      </c>
      <c r="H73" s="38">
        <v>6.0178336139071931</v>
      </c>
      <c r="I73" s="38">
        <v>6.0410109788497648</v>
      </c>
      <c r="J73" s="38">
        <v>6.0531877284559821</v>
      </c>
    </row>
    <row r="74" spans="1:10">
      <c r="B74" s="10">
        <f t="shared" si="0"/>
        <v>890</v>
      </c>
      <c r="C74" s="10">
        <f t="shared" si="2"/>
        <v>-6.0581853055928985</v>
      </c>
      <c r="D74" s="10">
        <f t="shared" si="3"/>
        <v>-6.0751879780350206</v>
      </c>
      <c r="E74" s="10">
        <f t="shared" si="4"/>
        <v>-6.0608857855452039</v>
      </c>
      <c r="G74" s="36">
        <v>890</v>
      </c>
      <c r="H74" s="38">
        <v>6.023178439908742</v>
      </c>
      <c r="I74" s="38">
        <v>6.0383593120179144</v>
      </c>
      <c r="J74" s="38">
        <v>6.0475004075817758</v>
      </c>
    </row>
    <row r="75" spans="1:10">
      <c r="B75" s="10">
        <f t="shared" si="0"/>
        <v>1045</v>
      </c>
      <c r="C75" s="10">
        <f t="shared" si="2"/>
        <v>-6.0779029273390277</v>
      </c>
      <c r="D75" s="10">
        <f t="shared" si="3"/>
        <v>-6.0819376731605956</v>
      </c>
      <c r="E75" s="10">
        <f t="shared" si="4"/>
        <v>-6.0782175130143985</v>
      </c>
      <c r="G75" s="36">
        <v>1045</v>
      </c>
      <c r="H75" s="38">
        <v>6.0241747149911733</v>
      </c>
      <c r="I75" s="38">
        <v>6.0266191956398361</v>
      </c>
      <c r="J75" s="38">
        <v>6.0346599174722764</v>
      </c>
    </row>
    <row r="76" spans="1:10">
      <c r="B76" s="10">
        <f t="shared" si="0"/>
        <v>1200</v>
      </c>
      <c r="C76" s="10">
        <f t="shared" si="2"/>
        <v>-6.0550193127441769</v>
      </c>
      <c r="D76" s="10">
        <f t="shared" si="3"/>
        <v>-6.0545153167666941</v>
      </c>
      <c r="E76" s="10">
        <f t="shared" si="4"/>
        <v>-6.0590464824887311</v>
      </c>
      <c r="G76" s="36">
        <v>1200</v>
      </c>
      <c r="H76" s="38">
        <v>6.0143617262149531</v>
      </c>
      <c r="I76" s="38">
        <v>6.0161530172543394</v>
      </c>
      <c r="J76" s="38">
        <v>6.0331929073202701</v>
      </c>
    </row>
    <row r="77" spans="1:10">
      <c r="G77" t="s">
        <v>67</v>
      </c>
    </row>
    <row r="78" spans="1:10">
      <c r="A78" t="s">
        <v>60</v>
      </c>
      <c r="B78" s="23" t="s">
        <v>61</v>
      </c>
      <c r="C78" s="10" t="s">
        <v>62</v>
      </c>
      <c r="D78" s="10" t="s">
        <v>63</v>
      </c>
      <c r="E78" s="10" t="s">
        <v>64</v>
      </c>
      <c r="G78" s="23" t="s">
        <v>61</v>
      </c>
      <c r="H78" s="10" t="s">
        <v>62</v>
      </c>
      <c r="I78" s="10" t="s">
        <v>63</v>
      </c>
      <c r="J78" s="10" t="s">
        <v>64</v>
      </c>
    </row>
    <row r="79" spans="1:10">
      <c r="A79" t="s">
        <v>68</v>
      </c>
      <c r="B79" s="10">
        <f>IF(OR($C$19="A",$C$19="C"),G70,G79)</f>
        <v>270</v>
      </c>
      <c r="C79" s="10">
        <f t="shared" ref="C79:E79" si="5">IF(OR($C$19="A",$C$19="C"),H70,H79)</f>
        <v>6.0050825727230874</v>
      </c>
      <c r="D79" s="10">
        <f t="shared" si="5"/>
        <v>6.0220157342197655</v>
      </c>
      <c r="E79" s="10">
        <f t="shared" si="5"/>
        <v>6.0373388529807546</v>
      </c>
      <c r="G79" s="10">
        <v>270</v>
      </c>
      <c r="H79" s="37">
        <v>-6.0522485420794929</v>
      </c>
      <c r="I79" s="37">
        <v>-6.0558278069743272</v>
      </c>
      <c r="J79" s="37">
        <v>-6.0586848372261759</v>
      </c>
    </row>
    <row r="80" spans="1:10">
      <c r="B80" s="10">
        <f t="shared" ref="B80:B85" si="6">IF(OR($C$19="A",$C$19="C"),G71,G80)</f>
        <v>425</v>
      </c>
      <c r="C80" s="10">
        <f t="shared" ref="C80:C85" si="7">IF(OR($C$19="A",$C$19="C"),H71,H80)</f>
        <v>6.0089352846374329</v>
      </c>
      <c r="D80" s="10">
        <f t="shared" ref="D80:D85" si="8">IF(OR($C$19="A",$C$19="C"),I71,I80)</f>
        <v>6.0168123881200426</v>
      </c>
      <c r="E80" s="10">
        <f t="shared" ref="E80:E85" si="9">IF(OR($C$19="A",$C$19="C"),J71,J80)</f>
        <v>6.0255694693599784</v>
      </c>
      <c r="G80" s="10">
        <v>425</v>
      </c>
      <c r="H80" s="37">
        <v>-6.0576909444838973</v>
      </c>
      <c r="I80" s="37">
        <v>-6.0581186860297089</v>
      </c>
      <c r="J80" s="37">
        <v>-6.0606767567372852</v>
      </c>
    </row>
    <row r="81" spans="1:10">
      <c r="B81" s="10">
        <f t="shared" si="6"/>
        <v>580</v>
      </c>
      <c r="C81" s="10">
        <f t="shared" si="7"/>
        <v>5.9965706173507733</v>
      </c>
      <c r="D81" s="10">
        <f t="shared" si="8"/>
        <v>6.0180132521545593</v>
      </c>
      <c r="E81" s="10">
        <f t="shared" si="9"/>
        <v>6.0241935667685027</v>
      </c>
      <c r="G81" s="10">
        <v>580</v>
      </c>
      <c r="H81" s="37">
        <v>-6.0651310615283869</v>
      </c>
      <c r="I81" s="37">
        <v>-6.0533380665843639</v>
      </c>
      <c r="J81" s="37">
        <v>-6.0624606721705341</v>
      </c>
    </row>
    <row r="82" spans="1:10">
      <c r="B82" s="10">
        <f t="shared" si="6"/>
        <v>735</v>
      </c>
      <c r="C82" s="10">
        <f t="shared" si="7"/>
        <v>6.0178336139071931</v>
      </c>
      <c r="D82" s="10">
        <f t="shared" si="8"/>
        <v>6.0410109788497648</v>
      </c>
      <c r="E82" s="10">
        <f t="shared" si="9"/>
        <v>6.0531877284559821</v>
      </c>
      <c r="G82" s="10">
        <v>735</v>
      </c>
      <c r="H82" s="37">
        <v>-6.0554285476915961</v>
      </c>
      <c r="I82" s="37">
        <v>-6.052805568652289</v>
      </c>
      <c r="J82" s="37">
        <v>-6.0485032823580918</v>
      </c>
    </row>
    <row r="83" spans="1:10">
      <c r="B83" s="10">
        <f t="shared" si="6"/>
        <v>890</v>
      </c>
      <c r="C83" s="10">
        <f t="shared" si="7"/>
        <v>6.023178439908742</v>
      </c>
      <c r="D83" s="10">
        <f t="shared" si="8"/>
        <v>6.0383593120179144</v>
      </c>
      <c r="E83" s="10">
        <f t="shared" si="9"/>
        <v>6.0475004075817758</v>
      </c>
      <c r="G83" s="10">
        <v>890</v>
      </c>
      <c r="H83" s="37">
        <v>-6.0581853055928985</v>
      </c>
      <c r="I83" s="37">
        <v>-6.0751879780350206</v>
      </c>
      <c r="J83" s="37">
        <v>-6.0608857855452039</v>
      </c>
    </row>
    <row r="84" spans="1:10">
      <c r="B84" s="10">
        <f t="shared" si="6"/>
        <v>1045</v>
      </c>
      <c r="C84" s="10">
        <f t="shared" si="7"/>
        <v>6.0241747149911733</v>
      </c>
      <c r="D84" s="10">
        <f t="shared" si="8"/>
        <v>6.0266191956398361</v>
      </c>
      <c r="E84" s="10">
        <f t="shared" si="9"/>
        <v>6.0346599174722764</v>
      </c>
      <c r="G84" s="10">
        <v>1045</v>
      </c>
      <c r="H84" s="37">
        <v>-6.0779029273390277</v>
      </c>
      <c r="I84" s="37">
        <v>-6.0819376731605956</v>
      </c>
      <c r="J84" s="37">
        <v>-6.0782175130143985</v>
      </c>
    </row>
    <row r="85" spans="1:10">
      <c r="B85" s="10">
        <f t="shared" si="6"/>
        <v>1200</v>
      </c>
      <c r="C85" s="10">
        <f t="shared" si="7"/>
        <v>6.0143617262149531</v>
      </c>
      <c r="D85" s="10">
        <f t="shared" si="8"/>
        <v>6.0161530172543394</v>
      </c>
      <c r="E85" s="10">
        <f t="shared" si="9"/>
        <v>6.0331929073202701</v>
      </c>
      <c r="G85" s="10">
        <v>1200</v>
      </c>
      <c r="H85" s="37">
        <v>-6.0550193127441769</v>
      </c>
      <c r="I85" s="37">
        <v>-6.0545153167666941</v>
      </c>
      <c r="J85" s="37">
        <v>-6.0590464824887311</v>
      </c>
    </row>
    <row r="88" spans="1:10">
      <c r="A88" t="s">
        <v>69</v>
      </c>
      <c r="B88" s="13" t="s">
        <v>13</v>
      </c>
      <c r="C88" s="10" t="str">
        <f>IF(C17="A",H$88, IF(C17="B",H$89, IF(C17="C",H$90, IF(C17="D",H$91,ERROR))))</f>
        <v>8092495-85</v>
      </c>
      <c r="F88" t="s">
        <v>70</v>
      </c>
      <c r="G88" s="10" t="s">
        <v>22</v>
      </c>
      <c r="H88" s="10" t="s">
        <v>91</v>
      </c>
    </row>
    <row r="89" spans="1:10">
      <c r="B89" s="13" t="s">
        <v>14</v>
      </c>
      <c r="C89" s="10" t="str">
        <f>IF(C18="A",H$88, IF(C18="B",H$89, IF(C18="C",H$90, IF(C18="D",H$91,ERROR))))</f>
        <v>8092495-25</v>
      </c>
      <c r="G89" s="10" t="s">
        <v>25</v>
      </c>
      <c r="H89" s="10" t="s">
        <v>92</v>
      </c>
    </row>
    <row r="90" spans="1:10">
      <c r="B90" s="13" t="s">
        <v>15</v>
      </c>
      <c r="C90" s="10" t="str">
        <f>IF(C19="A",H$88, IF(C19="B",H$89, IF(C19="C",H$90, IF(C19="D",H$91,ERROR))))</f>
        <v>8092495-39</v>
      </c>
      <c r="G90" s="10" t="s">
        <v>27</v>
      </c>
      <c r="H90" s="10" t="s">
        <v>93</v>
      </c>
    </row>
    <row r="91" spans="1:10">
      <c r="B91" s="13" t="s">
        <v>16</v>
      </c>
      <c r="C91" s="10" t="str">
        <f>IF(C20="A",H$88, IF(C20="B",H$89, IF(C20="C",H$90, IF(C20="D",H$91,ERROR))))</f>
        <v>8092495-60</v>
      </c>
      <c r="G91" s="10" t="s">
        <v>29</v>
      </c>
      <c r="H91" s="10" t="s">
        <v>94</v>
      </c>
    </row>
  </sheetData>
  <phoneticPr fontId="6" type="noConversion"/>
  <pageMargins left="0.75000000000000011" right="0.75000000000000011" top="1" bottom="1" header="0.5" footer="0.5"/>
  <pageSetup paperSize="9" scale="4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 Maria SALVACHUA FERRANDO</dc:creator>
  <cp:lastModifiedBy>Belen Maria SALVACHUA FERRANDO</cp:lastModifiedBy>
  <cp:lastPrinted>2013-10-22T08:50:06Z</cp:lastPrinted>
  <dcterms:created xsi:type="dcterms:W3CDTF">2013-10-16T14:31:43Z</dcterms:created>
  <dcterms:modified xsi:type="dcterms:W3CDTF">2014-02-21T16:17:16Z</dcterms:modified>
</cp:coreProperties>
</file>